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<sst xmlns="http://schemas.openxmlformats.org/spreadsheetml/2006/main" count="162" uniqueCount="113">
  <si>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</si>
  <si>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</si>
  <si>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</si>
  <si>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</si>
  <si>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</si>
  <si>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</si>
  <si>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</si>
  <si>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</si>
  <si>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</si>
  <si>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</si>
  <si>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</si>
  <si>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</si>
  <si>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</si>
  <si>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</si>
  <si>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</si>
  <si>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</si>
  <si>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</si>
  <si>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</si>
  <si>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</si>
  <si>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</si>
  <si>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</si>
  <si>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</si>
  <si>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</si>
  <si>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</si>
  <si>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</si>
  <si>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</si>
  <si>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</si>
  <si>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</si>
  <si>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</si>
  <si>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</si>
  <si>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</si>
  <si>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</si>
  <si>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</si>
  <si>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</si>
  <si>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</si>
  <si>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</si>
  <si>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</si>
  <si>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</si>
  <si>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</si>
  <si>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</si>
  <si>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</si>
  <si>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</si>
  <si>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</si>
  <si>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</si>
  <si>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</si>
  <si>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</si>
  <si>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</si>
  <si>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</si>
  <si>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</si>
  <si>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</si>
  <si>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</si>
  <si>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</si>
  <si>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</si>
  <si>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</si>
  <si>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</si>
  <si>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</si>
  <si>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</si>
  <si>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</si>
  <si>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</si>
  <si>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</si>
  <si>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</si>
  <si>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</si>
  <si>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</si>
  <si>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</si>
  <si>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</si>
  <si>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</si>
  <si>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</si>
  <si>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</si>
  <si>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</si>
  <si>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</si>
  <si>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</si>
  <si>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</si>
  <si>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</si>
  <si>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</si>
  <si>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</si>
  <si>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</si>
  <si>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</si>
  <si>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</si>
  <si>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</si>
  <si>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</si>
  <si>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</si>
  <si>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</si>
  <si>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</si>
  <si>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</si>
  <si>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</si>
  <si>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</si>
  <si>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</si>
  <si>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</si>
  <si>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</si>
  <si>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</si>
  <si>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</si>
  <si>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</si>
  <si>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</si>
  <si>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</si>
  <si>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</si>
  <si>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</si>
  <si>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</si>
  <si>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</si>
  <si>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</si>
  <si>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</si>
  <si>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</si>
  <si>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</si>
  <si>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</si>
  <si>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</si>
  <si>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</si>
  <si>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</si>
  <si>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</si>
  <si>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</si>
  <si>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</si>
  <si>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</si>
  <si>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</si>
  <si>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</si>
  <si>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17.11.2016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</si>
</sst>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58520493"/>
        <c:axId val="56922390"/>
      </c:bar3D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42539463"/>
        <c:axId val="47310848"/>
      </c:bar3D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9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23144449"/>
        <c:axId val="6973450"/>
      </c:bar3D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73450"/>
        <c:crosses val="autoZero"/>
        <c:auto val="1"/>
        <c:lblOffset val="100"/>
        <c:tickLblSkip val="1"/>
        <c:noMultiLvlLbl val="0"/>
      </c:catAx>
      <c:valAx>
        <c:axId val="6973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4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62761051"/>
        <c:axId val="27978548"/>
      </c:bar3D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1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50480341"/>
        <c:axId val="51669886"/>
      </c:bar3D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69886"/>
        <c:crosses val="autoZero"/>
        <c:auto val="1"/>
        <c:lblOffset val="100"/>
        <c:tickLblSkip val="2"/>
        <c:noMultiLvlLbl val="0"/>
      </c:catAx>
      <c:valAx>
        <c:axId val="51669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62375791"/>
        <c:axId val="24511208"/>
      </c:bar3D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9274281"/>
        <c:axId val="39250802"/>
      </c:bar3D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7712899"/>
        <c:axId val="25198364"/>
      </c:bar3DChart>
      <c:catAx>
        <c:axId val="177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98364"/>
        <c:crosses val="autoZero"/>
        <c:auto val="1"/>
        <c:lblOffset val="100"/>
        <c:tickLblSkip val="1"/>
        <c:noMultiLvlLbl val="0"/>
      </c:catAx>
      <c:valAx>
        <c:axId val="25198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25458685"/>
        <c:axId val="27801574"/>
      </c:bar3D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01574"/>
        <c:crosses val="autoZero"/>
        <c:auto val="1"/>
        <c:lblOffset val="100"/>
        <c:tickLblSkip val="1"/>
        <c:noMultiLvlLbl val="0"/>
      </c:catAx>
      <c:valAx>
        <c:axId val="27801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8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100</v>
      </c>
      <c r="D3" s="129" t="s">
        <v>23</v>
      </c>
      <c r="E3" s="129" t="s">
        <v>22</v>
      </c>
      <c r="F3" s="129" t="s">
        <v>110</v>
      </c>
      <c r="G3" s="129" t="s">
        <v>102</v>
      </c>
      <c r="H3" s="129" t="s">
        <v>111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</f>
        <v>406976.8</v>
      </c>
      <c r="C6" s="46">
        <f>426773.1+25+188.4+2200.9+6.1-1051.6+141.1+593.1+16568.5+4904.2+177</f>
        <v>450525.8</v>
      </c>
      <c r="D6" s="47">
        <f>332980.2+473.5+94.1+160.7+5895.8+8746.9+145.1+473.2</f>
        <v>348969.5</v>
      </c>
      <c r="E6" s="3">
        <f>D6/D150*100</f>
        <v>27.03441277982675</v>
      </c>
      <c r="F6" s="3">
        <f>D6/B6*100</f>
        <v>85.74677966901308</v>
      </c>
      <c r="G6" s="3">
        <f aca="true" t="shared" si="0" ref="G6:G43">D6/C6*100</f>
        <v>77.45827209007786</v>
      </c>
      <c r="H6" s="47">
        <f>B6-D6</f>
        <v>58007.29999999999</v>
      </c>
      <c r="I6" s="47">
        <f aca="true" t="shared" si="1" ref="I6:I43">C6-D6</f>
        <v>101556.29999999999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</f>
        <v>150658.4</v>
      </c>
      <c r="E7" s="95">
        <f>D7/D6*100</f>
        <v>43.17236893195537</v>
      </c>
      <c r="F7" s="95">
        <f>D7/B7*100</f>
        <v>87.80000547808851</v>
      </c>
      <c r="G7" s="95">
        <f>D7/C7*100</f>
        <v>80.1811199291529</v>
      </c>
      <c r="H7" s="105">
        <f>B7-D7</f>
        <v>20934.300000000017</v>
      </c>
      <c r="I7" s="105">
        <f t="shared" si="1"/>
        <v>37239.20000000001</v>
      </c>
    </row>
    <row r="8" spans="1:9" ht="18">
      <c r="A8" s="23" t="s">
        <v>3</v>
      </c>
      <c r="B8" s="42">
        <v>284150.9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</f>
        <v>267375.7999999999</v>
      </c>
      <c r="E8" s="1">
        <f>D8/D6*100</f>
        <v>76.61867297858406</v>
      </c>
      <c r="F8" s="1">
        <f>D8/B8*100</f>
        <v>94.09641144898708</v>
      </c>
      <c r="G8" s="1">
        <f t="shared" si="0"/>
        <v>85.5693468874133</v>
      </c>
      <c r="H8" s="44">
        <f>B8-D8</f>
        <v>16775.10000000015</v>
      </c>
      <c r="I8" s="44">
        <f t="shared" si="1"/>
        <v>45091.00000000006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</f>
        <v>56.49999999999999</v>
      </c>
      <c r="E9" s="12">
        <f>D9/D6*100</f>
        <v>0.016190526679265665</v>
      </c>
      <c r="F9" s="120">
        <f>D9/B9*100</f>
        <v>68.56796116504853</v>
      </c>
      <c r="G9" s="1">
        <f t="shared" si="0"/>
        <v>65.92765460910151</v>
      </c>
      <c r="H9" s="44">
        <f aca="true" t="shared" si="2" ref="H9:H43">B9-D9</f>
        <v>25.900000000000013</v>
      </c>
      <c r="I9" s="44">
        <f t="shared" si="1"/>
        <v>29.20000000000001</v>
      </c>
    </row>
    <row r="10" spans="1:9" ht="18">
      <c r="A10" s="23" t="s">
        <v>1</v>
      </c>
      <c r="B10" s="42">
        <v>29629.8</v>
      </c>
      <c r="C10" s="43">
        <f>28052.9-28-1051.6+141.1+4575.2</f>
        <v>31689.600000000002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</f>
        <v>22786.700000000015</v>
      </c>
      <c r="E10" s="1">
        <f>D10/D6*100</f>
        <v>6.529711049246428</v>
      </c>
      <c r="F10" s="1">
        <f aca="true" t="shared" si="3" ref="F10:F41">D10/B10*100</f>
        <v>76.90467029814585</v>
      </c>
      <c r="G10" s="1">
        <f t="shared" si="0"/>
        <v>71.90592497223068</v>
      </c>
      <c r="H10" s="44">
        <f t="shared" si="2"/>
        <v>6843.099999999984</v>
      </c>
      <c r="I10" s="44">
        <f t="shared" si="1"/>
        <v>8902.899999999987</v>
      </c>
    </row>
    <row r="11" spans="1:9" ht="18">
      <c r="A11" s="23" t="s">
        <v>0</v>
      </c>
      <c r="B11" s="42">
        <v>64199.2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</f>
        <v>37331</v>
      </c>
      <c r="E11" s="1">
        <f>D11/D6*100</f>
        <v>10.697496486082594</v>
      </c>
      <c r="F11" s="1">
        <f t="shared" si="3"/>
        <v>58.14869967227006</v>
      </c>
      <c r="G11" s="1">
        <f t="shared" si="0"/>
        <v>49.78741224420118</v>
      </c>
      <c r="H11" s="44">
        <f t="shared" si="2"/>
        <v>26868.199999999997</v>
      </c>
      <c r="I11" s="44">
        <f t="shared" si="1"/>
        <v>37649.8</v>
      </c>
    </row>
    <row r="12" spans="1:9" ht="18">
      <c r="A12" s="23" t="s">
        <v>14</v>
      </c>
      <c r="B12" s="42">
        <v>13330.4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</f>
        <v>10600.3</v>
      </c>
      <c r="E12" s="1">
        <f>D12/D6*100</f>
        <v>3.03760070722513</v>
      </c>
      <c r="F12" s="1">
        <f t="shared" si="3"/>
        <v>79.51974434375563</v>
      </c>
      <c r="G12" s="1">
        <f t="shared" si="0"/>
        <v>71.91519674355494</v>
      </c>
      <c r="H12" s="44">
        <f t="shared" si="2"/>
        <v>2730.1000000000004</v>
      </c>
      <c r="I12" s="44">
        <f t="shared" si="1"/>
        <v>4139.700000000001</v>
      </c>
    </row>
    <row r="13" spans="1:9" ht="18.75" thickBot="1">
      <c r="A13" s="23" t="s">
        <v>29</v>
      </c>
      <c r="B13" s="43">
        <f>B6-B8-B9-B10-B11-B12</f>
        <v>15584.099999999971</v>
      </c>
      <c r="C13" s="43">
        <f>C6-C8-C9-C10-C11-C12</f>
        <v>16562.900000000038</v>
      </c>
      <c r="D13" s="43">
        <f>D6-D8-D9-D10-D11-D12</f>
        <v>10819.200000000117</v>
      </c>
      <c r="E13" s="1">
        <f>D13/D6*100</f>
        <v>3.100328252182531</v>
      </c>
      <c r="F13" s="1">
        <f t="shared" si="3"/>
        <v>69.42460584826931</v>
      </c>
      <c r="G13" s="1">
        <f t="shared" si="0"/>
        <v>65.32189411274652</v>
      </c>
      <c r="H13" s="44">
        <f t="shared" si="2"/>
        <v>4764.899999999854</v>
      </c>
      <c r="I13" s="44">
        <f t="shared" si="1"/>
        <v>5743.699999999921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238549.9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</f>
        <v>210146.2</v>
      </c>
      <c r="E18" s="3">
        <f>D18/D150*100</f>
        <v>16.27987292560533</v>
      </c>
      <c r="F18" s="3">
        <f>D18/B18*100</f>
        <v>88.0931830195695</v>
      </c>
      <c r="G18" s="3">
        <f t="shared" si="0"/>
        <v>80.59669093112628</v>
      </c>
      <c r="H18" s="47">
        <f>B18-D18</f>
        <v>28403.699999999983</v>
      </c>
      <c r="I18" s="47">
        <f t="shared" si="1"/>
        <v>50591.79999999999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</f>
        <v>156575.59999999998</v>
      </c>
      <c r="E19" s="95">
        <f>D19/D18*100</f>
        <v>74.50793780710761</v>
      </c>
      <c r="F19" s="95">
        <f t="shared" si="3"/>
        <v>90.01903572633856</v>
      </c>
      <c r="G19" s="95">
        <f t="shared" si="0"/>
        <v>81.74884158041063</v>
      </c>
      <c r="H19" s="105">
        <f t="shared" si="2"/>
        <v>17360.50000000003</v>
      </c>
      <c r="I19" s="105">
        <f t="shared" si="1"/>
        <v>34956.90000000002</v>
      </c>
    </row>
    <row r="20" spans="1:9" ht="18">
      <c r="A20" s="23" t="s">
        <v>5</v>
      </c>
      <c r="B20" s="42">
        <v>174067.6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</f>
        <v>164085.5</v>
      </c>
      <c r="E20" s="1">
        <f>D20/D18*100</f>
        <v>78.08159271973511</v>
      </c>
      <c r="F20" s="1">
        <f t="shared" si="3"/>
        <v>94.26538884892996</v>
      </c>
      <c r="G20" s="1">
        <f t="shared" si="0"/>
        <v>86.54946731242529</v>
      </c>
      <c r="H20" s="44">
        <f t="shared" si="2"/>
        <v>9982.100000000006</v>
      </c>
      <c r="I20" s="44">
        <f t="shared" si="1"/>
        <v>25500.29999999999</v>
      </c>
    </row>
    <row r="21" spans="1:9" ht="18">
      <c r="A21" s="23" t="s">
        <v>2</v>
      </c>
      <c r="B21" s="42">
        <f>21236.8+19.7</f>
        <v>21256.5</v>
      </c>
      <c r="C21" s="43">
        <f>20454.1+500+110+1045.6+41+22.7</f>
        <v>22173.399999999998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</f>
        <v>18308.699999999993</v>
      </c>
      <c r="E21" s="1">
        <f>D21/D18*100</f>
        <v>8.712363107208217</v>
      </c>
      <c r="F21" s="1">
        <f t="shared" si="3"/>
        <v>86.13224190247686</v>
      </c>
      <c r="G21" s="1">
        <f t="shared" si="0"/>
        <v>82.57055751486013</v>
      </c>
      <c r="H21" s="44">
        <f t="shared" si="2"/>
        <v>2947.8000000000065</v>
      </c>
      <c r="I21" s="44">
        <f t="shared" si="1"/>
        <v>3864.7000000000044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</f>
        <v>3741.9</v>
      </c>
      <c r="E22" s="1">
        <f>D22/D18*100</f>
        <v>1.7806174939161403</v>
      </c>
      <c r="F22" s="1">
        <f t="shared" si="3"/>
        <v>90.3840579710145</v>
      </c>
      <c r="G22" s="1">
        <f t="shared" si="0"/>
        <v>82.95608220453589</v>
      </c>
      <c r="H22" s="44">
        <f t="shared" si="2"/>
        <v>398.0999999999999</v>
      </c>
      <c r="I22" s="44">
        <f t="shared" si="1"/>
        <v>768.7999999999997</v>
      </c>
    </row>
    <row r="23" spans="1:9" ht="18">
      <c r="A23" s="23" t="s">
        <v>0</v>
      </c>
      <c r="B23" s="42">
        <v>24861.4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</f>
        <v>17572.599999999995</v>
      </c>
      <c r="E23" s="1">
        <f>D23/D18*100</f>
        <v>8.362083159248177</v>
      </c>
      <c r="F23" s="1">
        <f t="shared" si="3"/>
        <v>70.68226246309538</v>
      </c>
      <c r="G23" s="1">
        <f t="shared" si="0"/>
        <v>59.120423639287544</v>
      </c>
      <c r="H23" s="44">
        <f t="shared" si="2"/>
        <v>7288.800000000007</v>
      </c>
      <c r="I23" s="44">
        <f t="shared" si="1"/>
        <v>12150.800000000007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</f>
        <v>1319.5</v>
      </c>
      <c r="E24" s="1">
        <f>D24/D18*100</f>
        <v>0.6278961979802633</v>
      </c>
      <c r="F24" s="1">
        <f t="shared" si="3"/>
        <v>91.05651783865848</v>
      </c>
      <c r="G24" s="1">
        <f t="shared" si="0"/>
        <v>84.89898339981985</v>
      </c>
      <c r="H24" s="44">
        <f t="shared" si="2"/>
        <v>129.5999999999999</v>
      </c>
      <c r="I24" s="44">
        <f t="shared" si="1"/>
        <v>234.69999999999982</v>
      </c>
    </row>
    <row r="25" spans="1:9" ht="18.75" thickBot="1">
      <c r="A25" s="23" t="s">
        <v>29</v>
      </c>
      <c r="B25" s="43">
        <f>B18-B20-B21-B22-B23-B24</f>
        <v>12775.299999999987</v>
      </c>
      <c r="C25" s="43">
        <f>C18-C20-C21-C22-C23-C24</f>
        <v>13190.500000000018</v>
      </c>
      <c r="D25" s="43">
        <f>D18-D20-D21-D22-D23-D24</f>
        <v>5118.000000000022</v>
      </c>
      <c r="E25" s="1">
        <f>D25/D18*100</f>
        <v>2.4354473219120885</v>
      </c>
      <c r="F25" s="1">
        <f t="shared" si="3"/>
        <v>40.06168152607005</v>
      </c>
      <c r="G25" s="1">
        <f t="shared" si="0"/>
        <v>38.80065198438281</v>
      </c>
      <c r="H25" s="44">
        <f t="shared" si="2"/>
        <v>7657.299999999965</v>
      </c>
      <c r="I25" s="44">
        <f t="shared" si="1"/>
        <v>8072.499999999996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45284.5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</f>
        <v>40803.499999999985</v>
      </c>
      <c r="E33" s="3">
        <f>D33/D150*100</f>
        <v>3.1610174008377823</v>
      </c>
      <c r="F33" s="3">
        <f>D33/B33*100</f>
        <v>90.1047819894224</v>
      </c>
      <c r="G33" s="3">
        <f t="shared" si="0"/>
        <v>81.63393919993595</v>
      </c>
      <c r="H33" s="47">
        <f t="shared" si="2"/>
        <v>4481.000000000015</v>
      </c>
      <c r="I33" s="47">
        <f t="shared" si="1"/>
        <v>9180.000000000015</v>
      </c>
    </row>
    <row r="34" spans="1:9" ht="18">
      <c r="A34" s="23" t="s">
        <v>3</v>
      </c>
      <c r="B34" s="42">
        <v>32914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</f>
        <v>30688.29999999999</v>
      </c>
      <c r="E34" s="1">
        <f>D34/D33*100</f>
        <v>75.2099697329886</v>
      </c>
      <c r="F34" s="1">
        <f t="shared" si="3"/>
        <v>93.23783192562432</v>
      </c>
      <c r="G34" s="1">
        <f t="shared" si="0"/>
        <v>84.42610999386505</v>
      </c>
      <c r="H34" s="44">
        <f t="shared" si="2"/>
        <v>2225.7000000000116</v>
      </c>
      <c r="I34" s="44">
        <f t="shared" si="1"/>
        <v>5661.000000000007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</f>
        <v>1450.3999999999992</v>
      </c>
      <c r="E36" s="1">
        <f>D36/D33*100</f>
        <v>3.5545970321173423</v>
      </c>
      <c r="F36" s="1">
        <f t="shared" si="3"/>
        <v>52.36857307914497</v>
      </c>
      <c r="G36" s="1">
        <f t="shared" si="0"/>
        <v>42.855454438009666</v>
      </c>
      <c r="H36" s="44">
        <f t="shared" si="2"/>
        <v>1319.2000000000007</v>
      </c>
      <c r="I36" s="44">
        <f t="shared" si="1"/>
        <v>1934.000000000001</v>
      </c>
    </row>
    <row r="37" spans="1:9" s="37" customFormat="1" ht="18.75">
      <c r="A37" s="18" t="s">
        <v>7</v>
      </c>
      <c r="B37" s="51">
        <v>915.3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11.2+19.5+15.2+5+5.7-0.1+1.9+5.1+7+0.3+7.7+25.8+82+15.4+14.3+13.2+14.4+42.6+0.1+37.6+3+2.6+0.8+1.6+3.9+98.6+0.5+15.5+1.7+3.3+166.5+5.9+37.9+118.4+6.4+2.7+15.3+30.5+7.5+1.2</f>
        <v>847.7</v>
      </c>
      <c r="E37" s="17">
        <f>D37/D33*100</f>
        <v>2.077517859987502</v>
      </c>
      <c r="F37" s="17">
        <f t="shared" si="3"/>
        <v>92.61444335190649</v>
      </c>
      <c r="G37" s="17">
        <f t="shared" si="0"/>
        <v>91.21919724523836</v>
      </c>
      <c r="H37" s="53">
        <f t="shared" si="2"/>
        <v>67.59999999999991</v>
      </c>
      <c r="I37" s="53">
        <f t="shared" si="1"/>
        <v>81.59999999999991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</f>
        <v>55.1</v>
      </c>
      <c r="E38" s="1">
        <f>D38/D33*100</f>
        <v>0.13503743551411038</v>
      </c>
      <c r="F38" s="1">
        <f t="shared" si="3"/>
        <v>98.92280071813285</v>
      </c>
      <c r="G38" s="1">
        <f t="shared" si="0"/>
        <v>90.62500000000001</v>
      </c>
      <c r="H38" s="44">
        <f t="shared" si="2"/>
        <v>0.6000000000000014</v>
      </c>
      <c r="I38" s="44">
        <f t="shared" si="1"/>
        <v>5.699999999999996</v>
      </c>
    </row>
    <row r="39" spans="1:9" ht="18.75" thickBot="1">
      <c r="A39" s="23" t="s">
        <v>29</v>
      </c>
      <c r="B39" s="42">
        <f>B33-B34-B36-B37-B35-B38</f>
        <v>8629.9</v>
      </c>
      <c r="C39" s="42">
        <f>C33-C34-C36-C37-C35-C38</f>
        <v>9259.700000000006</v>
      </c>
      <c r="D39" s="42">
        <f>D33-D34-D36-D37-D35-D38</f>
        <v>7761.999999999997</v>
      </c>
      <c r="E39" s="1">
        <f>D39/D33*100</f>
        <v>19.022877939392455</v>
      </c>
      <c r="F39" s="1">
        <f t="shared" si="3"/>
        <v>89.94310478684571</v>
      </c>
      <c r="G39" s="1">
        <f t="shared" si="0"/>
        <v>83.82560990096863</v>
      </c>
      <c r="H39" s="44">
        <f>B39-D39</f>
        <v>867.9000000000024</v>
      </c>
      <c r="I39" s="44">
        <f t="shared" si="1"/>
        <v>1497.700000000009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</f>
        <v>1034.1000000000001</v>
      </c>
      <c r="E43" s="3">
        <f>D43/D150*100</f>
        <v>0.08011097318137787</v>
      </c>
      <c r="F43" s="3">
        <f>D43/B43*100</f>
        <v>78.50744002429396</v>
      </c>
      <c r="G43" s="3">
        <f t="shared" si="0"/>
        <v>71.73777315296567</v>
      </c>
      <c r="H43" s="47">
        <f t="shared" si="2"/>
        <v>283.0999999999999</v>
      </c>
      <c r="I43" s="47">
        <f t="shared" si="1"/>
        <v>407.39999999999986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</f>
        <v>6426.0999999999985</v>
      </c>
      <c r="E45" s="3">
        <f>D45/D150*100</f>
        <v>0.49782528262339437</v>
      </c>
      <c r="F45" s="3">
        <f>D45/B45*100</f>
        <v>91.4552052942432</v>
      </c>
      <c r="G45" s="3">
        <f aca="true" t="shared" si="4" ref="G45:G76">D45/C45*100</f>
        <v>82.52449626937548</v>
      </c>
      <c r="H45" s="47">
        <f>B45-D45</f>
        <v>600.4000000000015</v>
      </c>
      <c r="I45" s="47">
        <f aca="true" t="shared" si="5" ref="I45:I77">C45-D45</f>
        <v>1360.800000000002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</f>
        <v>5771.900000000001</v>
      </c>
      <c r="E46" s="1">
        <f>D46/D45*100</f>
        <v>89.81964177339292</v>
      </c>
      <c r="F46" s="1">
        <f aca="true" t="shared" si="6" ref="F46:F74">D46/B46*100</f>
        <v>93.43726223430949</v>
      </c>
      <c r="G46" s="1">
        <f t="shared" si="4"/>
        <v>85.46404880360105</v>
      </c>
      <c r="H46" s="44">
        <f aca="true" t="shared" si="7" ref="H46:H74">B46-D46</f>
        <v>405.39999999999964</v>
      </c>
      <c r="I46" s="44">
        <f t="shared" si="5"/>
        <v>981.6999999999998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0.02022999953315386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0.7453976751062077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</f>
        <v>329.2000000000001</v>
      </c>
      <c r="E49" s="1">
        <f>D49/D45*100</f>
        <v>5.122858343318656</v>
      </c>
      <c r="F49" s="1">
        <f t="shared" si="6"/>
        <v>70.02765369070413</v>
      </c>
      <c r="G49" s="1">
        <f t="shared" si="4"/>
        <v>54.055829228243034</v>
      </c>
      <c r="H49" s="44">
        <f t="shared" si="7"/>
        <v>140.89999999999992</v>
      </c>
      <c r="I49" s="44">
        <f t="shared" si="5"/>
        <v>279.7999999999999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275.7999999999979</v>
      </c>
      <c r="E50" s="1">
        <f>D50/D45*100</f>
        <v>4.291872208649071</v>
      </c>
      <c r="F50" s="1">
        <f t="shared" si="6"/>
        <v>85.81207218419355</v>
      </c>
      <c r="G50" s="1">
        <f t="shared" si="4"/>
        <v>78.28555208628946</v>
      </c>
      <c r="H50" s="44">
        <f t="shared" si="7"/>
        <v>45.6000000000019</v>
      </c>
      <c r="I50" s="44">
        <f t="shared" si="5"/>
        <v>76.50000000000227</v>
      </c>
    </row>
    <row r="51" spans="1:9" ht="18.75" thickBot="1">
      <c r="A51" s="22" t="s">
        <v>4</v>
      </c>
      <c r="B51" s="45">
        <f>15003.4+380</f>
        <v>15383.4</v>
      </c>
      <c r="C51" s="46">
        <f>16075.7+36.8+200+828.6-580+380</f>
        <v>16941.1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</f>
        <v>12692.499999999989</v>
      </c>
      <c r="E51" s="3">
        <f>D51/D150*100</f>
        <v>0.983278722661868</v>
      </c>
      <c r="F51" s="3">
        <f>D51/B51*100</f>
        <v>82.50776811368091</v>
      </c>
      <c r="G51" s="3">
        <f t="shared" si="4"/>
        <v>74.92134513107172</v>
      </c>
      <c r="H51" s="47">
        <f>B51-D51</f>
        <v>2690.9000000000106</v>
      </c>
      <c r="I51" s="47">
        <f t="shared" si="5"/>
        <v>4248.6000000000095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</f>
        <v>8590.599999999997</v>
      </c>
      <c r="E52" s="1">
        <f>D52/D51*100</f>
        <v>67.68248965924762</v>
      </c>
      <c r="F52" s="1">
        <f t="shared" si="6"/>
        <v>92.21537602782367</v>
      </c>
      <c r="G52" s="1">
        <f t="shared" si="4"/>
        <v>83.17213202048657</v>
      </c>
      <c r="H52" s="44">
        <f t="shared" si="7"/>
        <v>725.2000000000025</v>
      </c>
      <c r="I52" s="44">
        <f t="shared" si="5"/>
        <v>1738.100000000004</v>
      </c>
    </row>
    <row r="53" spans="1:9" ht="18">
      <c r="A53" s="23" t="s">
        <v>2</v>
      </c>
      <c r="B53" s="42">
        <v>9</v>
      </c>
      <c r="C53" s="43">
        <v>12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9</v>
      </c>
      <c r="I53" s="44">
        <f t="shared" si="5"/>
        <v>12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</f>
        <v>218.00000000000009</v>
      </c>
      <c r="E54" s="1">
        <f>D54/D51*100</f>
        <v>1.7175497340949402</v>
      </c>
      <c r="F54" s="1">
        <f t="shared" si="6"/>
        <v>80.62130177514797</v>
      </c>
      <c r="G54" s="1">
        <f t="shared" si="4"/>
        <v>75.95818815331013</v>
      </c>
      <c r="H54" s="44">
        <f t="shared" si="7"/>
        <v>52.39999999999989</v>
      </c>
      <c r="I54" s="44">
        <f t="shared" si="5"/>
        <v>68.99999999999991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</f>
        <v>430.70000000000005</v>
      </c>
      <c r="E55" s="1">
        <f>D55/D51*100</f>
        <v>3.393342525113259</v>
      </c>
      <c r="F55" s="1">
        <f t="shared" si="6"/>
        <v>54.333291282956985</v>
      </c>
      <c r="G55" s="1">
        <f t="shared" si="4"/>
        <v>46.157968063444436</v>
      </c>
      <c r="H55" s="44">
        <f t="shared" si="7"/>
        <v>362</v>
      </c>
      <c r="I55" s="44">
        <f t="shared" si="5"/>
        <v>502.4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</f>
        <v>200</v>
      </c>
      <c r="E56" s="1">
        <f>D56/D51*100</f>
        <v>1.5757337010045316</v>
      </c>
      <c r="F56" s="1">
        <f>D56/B56*100</f>
        <v>71.42857142857143</v>
      </c>
      <c r="G56" s="1">
        <f>D56/C56*100</f>
        <v>71.42857142857143</v>
      </c>
      <c r="H56" s="44">
        <f t="shared" si="7"/>
        <v>80</v>
      </c>
      <c r="I56" s="44">
        <f t="shared" si="5"/>
        <v>80</v>
      </c>
    </row>
    <row r="57" spans="1:9" ht="18.75" thickBot="1">
      <c r="A57" s="23" t="s">
        <v>29</v>
      </c>
      <c r="B57" s="43">
        <f>B51-B52-B55-B54-B53-B56</f>
        <v>4715.500000000001</v>
      </c>
      <c r="C57" s="43">
        <f>C51-C52-C55-C54-C53-C56</f>
        <v>5100.299999999997</v>
      </c>
      <c r="D57" s="43">
        <f>D51-D52-D55-D54-D53-D56</f>
        <v>3253.1999999999925</v>
      </c>
      <c r="E57" s="1">
        <f>D57/D51*100</f>
        <v>25.630884380539655</v>
      </c>
      <c r="F57" s="1">
        <f t="shared" si="6"/>
        <v>68.98950270384884</v>
      </c>
      <c r="G57" s="1">
        <f t="shared" si="4"/>
        <v>63.78448326569014</v>
      </c>
      <c r="H57" s="44">
        <f>B57-D57</f>
        <v>1462.3000000000084</v>
      </c>
      <c r="I57" s="44">
        <f>C57-D57</f>
        <v>1847.100000000005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</f>
        <v>5761.1</v>
      </c>
      <c r="C59" s="46">
        <f>5881.8+134.4+115.2-20-80</f>
        <v>6031.4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</f>
        <v>4657.599999999998</v>
      </c>
      <c r="E59" s="3">
        <f>D59/D150*100</f>
        <v>0.3608208767910119</v>
      </c>
      <c r="F59" s="3">
        <f>D59/B59*100</f>
        <v>80.84567183350397</v>
      </c>
      <c r="G59" s="3">
        <f t="shared" si="4"/>
        <v>77.22253539808332</v>
      </c>
      <c r="H59" s="47">
        <f>B59-D59</f>
        <v>1103.5000000000027</v>
      </c>
      <c r="I59" s="47">
        <f t="shared" si="5"/>
        <v>1373.800000000002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</f>
        <v>1388.3</v>
      </c>
      <c r="E60" s="1">
        <f>D60/D59*100</f>
        <v>29.807196839574047</v>
      </c>
      <c r="F60" s="1">
        <f t="shared" si="6"/>
        <v>91.92213467523008</v>
      </c>
      <c r="G60" s="1">
        <f t="shared" si="4"/>
        <v>84.51844636551807</v>
      </c>
      <c r="H60" s="44">
        <f t="shared" si="7"/>
        <v>122</v>
      </c>
      <c r="I60" s="44">
        <f t="shared" si="5"/>
        <v>254.30000000000018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6.692287873582965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</f>
        <v>229.4</v>
      </c>
      <c r="E62" s="1">
        <f>D62/D59*100</f>
        <v>4.925283407763658</v>
      </c>
      <c r="F62" s="1">
        <f t="shared" si="6"/>
        <v>43.07981220657277</v>
      </c>
      <c r="G62" s="1">
        <f t="shared" si="4"/>
        <v>36.55776892430279</v>
      </c>
      <c r="H62" s="44">
        <f t="shared" si="7"/>
        <v>303.1</v>
      </c>
      <c r="I62" s="44">
        <f t="shared" si="5"/>
        <v>398.1</v>
      </c>
    </row>
    <row r="63" spans="1:9" ht="18">
      <c r="A63" s="23" t="s">
        <v>14</v>
      </c>
      <c r="B63" s="42">
        <f>3331.4-180</f>
        <v>3151.4</v>
      </c>
      <c r="C63" s="43">
        <f>3216.2+115.2-180</f>
        <v>3151.3999999999996</v>
      </c>
      <c r="D63" s="44">
        <f>252+735+554.4+1033.2+43.2</f>
        <v>2617.8</v>
      </c>
      <c r="E63" s="1">
        <f>D63/D59*100</f>
        <v>56.20491240123672</v>
      </c>
      <c r="F63" s="1">
        <f t="shared" si="6"/>
        <v>83.06784286348925</v>
      </c>
      <c r="G63" s="1">
        <f t="shared" si="4"/>
        <v>83.06784286348926</v>
      </c>
      <c r="H63" s="44">
        <f t="shared" si="7"/>
        <v>533.5999999999999</v>
      </c>
      <c r="I63" s="44">
        <f t="shared" si="5"/>
        <v>533.5999999999995</v>
      </c>
    </row>
    <row r="64" spans="1:9" ht="18.75" thickBot="1">
      <c r="A64" s="23" t="s">
        <v>29</v>
      </c>
      <c r="B64" s="43">
        <f>B59-B60-B62-B63-B61</f>
        <v>255.10000000000008</v>
      </c>
      <c r="C64" s="43">
        <f>C59-C60-C62-C63-C61</f>
        <v>298.0999999999996</v>
      </c>
      <c r="D64" s="43">
        <f>D59-D60-D62-D63-D61</f>
        <v>110.39999999999714</v>
      </c>
      <c r="E64" s="1">
        <f>D64/D59*100</f>
        <v>2.3703194778426053</v>
      </c>
      <c r="F64" s="1">
        <f t="shared" si="6"/>
        <v>43.2771462171686</v>
      </c>
      <c r="G64" s="1">
        <f t="shared" si="4"/>
        <v>37.034552163702536</v>
      </c>
      <c r="H64" s="44">
        <f t="shared" si="7"/>
        <v>144.70000000000294</v>
      </c>
      <c r="I64" s="44">
        <f t="shared" si="5"/>
        <v>187.7000000000025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270.2</v>
      </c>
      <c r="C69" s="46">
        <f>C70+C71</f>
        <v>311.8</v>
      </c>
      <c r="D69" s="47">
        <f>SUM(D70:D71)</f>
        <v>179.5</v>
      </c>
      <c r="E69" s="35">
        <f>D69/D150*100</f>
        <v>0.013905734151491468</v>
      </c>
      <c r="F69" s="3">
        <f>D69/B69*100</f>
        <v>66.43227239082161</v>
      </c>
      <c r="G69" s="3">
        <f t="shared" si="4"/>
        <v>57.56895445798589</v>
      </c>
      <c r="H69" s="47">
        <f>B69-D69</f>
        <v>90.69999999999999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99.3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9.667673716012084</v>
      </c>
      <c r="G71" s="1">
        <f t="shared" si="4"/>
        <v>6.8181818181818175</v>
      </c>
      <c r="H71" s="44">
        <f t="shared" si="7"/>
        <v>89.7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</f>
        <v>55476</v>
      </c>
      <c r="C90" s="46">
        <f>50201.5+5861+2853.8+11.8-0.1+368.5+374.4+150.3+28.8</f>
        <v>59850.000000000015</v>
      </c>
      <c r="D90" s="47">
        <f>44075.1+103.3+46.5+25+15.6+5.7+164.2+1847.8+521.6+2.8+15.8+61.2+46.7+110.4+15+130.8+28.4+129.4+817.1+784.9+173.2</f>
        <v>49120.5</v>
      </c>
      <c r="E90" s="3">
        <f>D90/D150*100</f>
        <v>3.805329328068728</v>
      </c>
      <c r="F90" s="3">
        <f aca="true" t="shared" si="10" ref="F90:F96">D90/B90*100</f>
        <v>88.54369457062514</v>
      </c>
      <c r="G90" s="3">
        <f t="shared" si="8"/>
        <v>82.07268170426063</v>
      </c>
      <c r="H90" s="47">
        <f aca="true" t="shared" si="11" ref="H90:H96">B90-D90</f>
        <v>6355.5</v>
      </c>
      <c r="I90" s="47">
        <f t="shared" si="9"/>
        <v>10729.500000000015</v>
      </c>
    </row>
    <row r="91" spans="1:9" ht="18">
      <c r="A91" s="23" t="s">
        <v>3</v>
      </c>
      <c r="B91" s="42">
        <v>45976.7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</f>
        <v>41915.69999999999</v>
      </c>
      <c r="E91" s="1">
        <f>D91/D90*100</f>
        <v>85.33239686078112</v>
      </c>
      <c r="F91" s="1">
        <f t="shared" si="10"/>
        <v>91.16726515822144</v>
      </c>
      <c r="G91" s="1">
        <f t="shared" si="8"/>
        <v>84.37018802070017</v>
      </c>
      <c r="H91" s="44">
        <f t="shared" si="11"/>
        <v>4061.0000000000073</v>
      </c>
      <c r="I91" s="44">
        <f t="shared" si="9"/>
        <v>7765.000000000007</v>
      </c>
    </row>
    <row r="92" spans="1:9" ht="18">
      <c r="A92" s="23" t="s">
        <v>27</v>
      </c>
      <c r="B92" s="42">
        <v>1830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</f>
        <v>1397.6999999999998</v>
      </c>
      <c r="E92" s="1">
        <f>D92/D90*100</f>
        <v>2.845451491739701</v>
      </c>
      <c r="F92" s="1">
        <f t="shared" si="10"/>
        <v>76.37704918032786</v>
      </c>
      <c r="G92" s="1">
        <f t="shared" si="8"/>
        <v>65.88573583482604</v>
      </c>
      <c r="H92" s="44">
        <f t="shared" si="11"/>
        <v>432.3000000000002</v>
      </c>
      <c r="I92" s="44">
        <f t="shared" si="9"/>
        <v>723.7000000000003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7669.300000000003</v>
      </c>
      <c r="C94" s="43">
        <f>C90-C91-C92-C93</f>
        <v>8047.900000000018</v>
      </c>
      <c r="D94" s="43">
        <f>D90-D91-D92-D93</f>
        <v>5807.10000000001</v>
      </c>
      <c r="E94" s="1">
        <f>D94/D90*100</f>
        <v>11.82215164747918</v>
      </c>
      <c r="F94" s="1">
        <f t="shared" si="10"/>
        <v>75.71877485559318</v>
      </c>
      <c r="G94" s="1">
        <f>D94/C94*100</f>
        <v>72.1567116887635</v>
      </c>
      <c r="H94" s="44">
        <f t="shared" si="11"/>
        <v>1862.1999999999925</v>
      </c>
      <c r="I94" s="44">
        <f>C94-D94</f>
        <v>2240.8000000000075</v>
      </c>
    </row>
    <row r="95" spans="1:9" ht="18.75">
      <c r="A95" s="108" t="s">
        <v>12</v>
      </c>
      <c r="B95" s="111">
        <f>73728.7+111.6</f>
        <v>73840.3</v>
      </c>
      <c r="C95" s="113">
        <f>63500.4+11490.6+4535.2-1.1-1111.2+1589.3-1380+1170.8+341.6</f>
        <v>80135.6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</f>
        <v>69591.4</v>
      </c>
      <c r="E95" s="107">
        <f>D95/D150*100</f>
        <v>5.391195028579963</v>
      </c>
      <c r="F95" s="110">
        <f t="shared" si="10"/>
        <v>94.24582511176145</v>
      </c>
      <c r="G95" s="106">
        <f>D95/C95*100</f>
        <v>86.8420527206385</v>
      </c>
      <c r="H95" s="112">
        <f t="shared" si="11"/>
        <v>4248.900000000009</v>
      </c>
      <c r="I95" s="122">
        <f>C95-D95</f>
        <v>10544.200000000012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4529.8+517.7+29.4+13.1+5+72.5+64.2-0.1+1.6+4.9+643.2+21</f>
        <v>5902.299999999999</v>
      </c>
      <c r="E96" s="117">
        <f>D96/D95*100</f>
        <v>8.481364076595671</v>
      </c>
      <c r="F96" s="118">
        <f t="shared" si="10"/>
        <v>81.25301138475514</v>
      </c>
      <c r="G96" s="119">
        <f>D96/C96*100</f>
        <v>70.45419277827514</v>
      </c>
      <c r="H96" s="123">
        <f t="shared" si="11"/>
        <v>1361.800000000001</v>
      </c>
      <c r="I96" s="124">
        <f>C96-D96</f>
        <v>2475.2000000000007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9549.5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</f>
        <v>6613.8</v>
      </c>
      <c r="E102" s="19">
        <f>D102/D150*100</f>
        <v>0.5123662647974054</v>
      </c>
      <c r="F102" s="19">
        <f>D102/B102*100</f>
        <v>69.25807633907534</v>
      </c>
      <c r="G102" s="19">
        <f aca="true" t="shared" si="12" ref="G102:G148">D102/C102*100</f>
        <v>62.76143480736383</v>
      </c>
      <c r="H102" s="79">
        <f aca="true" t="shared" si="13" ref="H102:H107">B102-D102</f>
        <v>2935.7</v>
      </c>
      <c r="I102" s="79">
        <f aca="true" t="shared" si="14" ref="I102:I148">C102-D102</f>
        <v>3924.2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2.001874867700868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v>7770.6</v>
      </c>
      <c r="C104" s="44">
        <f>8863.3-154-3.5-134.3+25.3+6+39.1</f>
        <v>8641.9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</f>
        <v>5517.000000000001</v>
      </c>
      <c r="E104" s="1">
        <f>D104/D102*100</f>
        <v>83.41649278780733</v>
      </c>
      <c r="F104" s="1">
        <f aca="true" t="shared" si="15" ref="F104:F148">D104/B104*100</f>
        <v>70.99837850359046</v>
      </c>
      <c r="G104" s="1">
        <f t="shared" si="12"/>
        <v>63.8401277496847</v>
      </c>
      <c r="H104" s="44">
        <f t="shared" si="13"/>
        <v>2253.5999999999995</v>
      </c>
      <c r="I104" s="44">
        <f t="shared" si="14"/>
        <v>3124.8999999999987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1623.199999999999</v>
      </c>
      <c r="C106" s="88">
        <f>C102-C103-C104</f>
        <v>1708.5</v>
      </c>
      <c r="D106" s="88">
        <f>D102-D103-D104</f>
        <v>964.3999999999996</v>
      </c>
      <c r="E106" s="84">
        <f>D106/D102*100</f>
        <v>14.581632344491815</v>
      </c>
      <c r="F106" s="84">
        <f t="shared" si="15"/>
        <v>59.413504189255804</v>
      </c>
      <c r="G106" s="84">
        <f t="shared" si="12"/>
        <v>56.447175885279464</v>
      </c>
      <c r="H106" s="124">
        <f>B106-D106</f>
        <v>658.7999999999993</v>
      </c>
      <c r="I106" s="124">
        <f t="shared" si="14"/>
        <v>744.1000000000004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556979.6000000001</v>
      </c>
      <c r="C107" s="81">
        <f>SUM(C108:C147)-C115-C119+C148-C139-C140-C109-C112-C122-C123-C137-C131-C129</f>
        <v>588259</v>
      </c>
      <c r="D107" s="81">
        <f>SUM(D108:D147)-D115-D119+D148-D139-D140-D109-D112-D122-D123-D137-D131-D129</f>
        <v>540599.7000000001</v>
      </c>
      <c r="E107" s="82">
        <f>D107/D150*100</f>
        <v>41.87986468287489</v>
      </c>
      <c r="F107" s="82">
        <f>D107/B107*100</f>
        <v>97.05915620608008</v>
      </c>
      <c r="G107" s="82">
        <f t="shared" si="12"/>
        <v>91.89824550070634</v>
      </c>
      <c r="H107" s="81">
        <f t="shared" si="13"/>
        <v>16379.900000000023</v>
      </c>
      <c r="I107" s="81">
        <f t="shared" si="14"/>
        <v>47659.29999999993</v>
      </c>
    </row>
    <row r="108" spans="1:9" ht="37.5">
      <c r="A108" s="28" t="s">
        <v>56</v>
      </c>
      <c r="B108" s="71">
        <v>1960.1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</f>
        <v>1069.1999999999996</v>
      </c>
      <c r="E108" s="6">
        <f>D108/D107*100</f>
        <v>0.1977803539291641</v>
      </c>
      <c r="F108" s="6">
        <f t="shared" si="15"/>
        <v>54.54823733482984</v>
      </c>
      <c r="G108" s="6">
        <f t="shared" si="12"/>
        <v>49.35832333117901</v>
      </c>
      <c r="H108" s="61">
        <f aca="true" t="shared" si="16" ref="H108:H148">B108-D108</f>
        <v>890.9000000000003</v>
      </c>
      <c r="I108" s="61">
        <f t="shared" si="14"/>
        <v>1097.0000000000002</v>
      </c>
    </row>
    <row r="109" spans="1:9" ht="18">
      <c r="A109" s="23" t="s">
        <v>27</v>
      </c>
      <c r="B109" s="74">
        <v>1094</v>
      </c>
      <c r="C109" s="44">
        <v>1213.5</v>
      </c>
      <c r="D109" s="75">
        <f>142.7+0.9+78.6+37.4+20.9+42.5+24.8+0.6+32.7+0.1+16.7+37.6+29.1+37.9+0.6</f>
        <v>503.1</v>
      </c>
      <c r="E109" s="1">
        <f>D109/D108*100</f>
        <v>47.05387205387208</v>
      </c>
      <c r="F109" s="1">
        <f t="shared" si="15"/>
        <v>45.98720292504571</v>
      </c>
      <c r="G109" s="1">
        <f t="shared" si="12"/>
        <v>41.45859085290483</v>
      </c>
      <c r="H109" s="44">
        <f t="shared" si="16"/>
        <v>590.9</v>
      </c>
      <c r="I109" s="44">
        <f t="shared" si="14"/>
        <v>710.4</v>
      </c>
    </row>
    <row r="110" spans="1:9" ht="34.5" customHeight="1">
      <c r="A110" s="16" t="s">
        <v>84</v>
      </c>
      <c r="B110" s="73">
        <v>745.5</v>
      </c>
      <c r="C110" s="61">
        <v>778.3</v>
      </c>
      <c r="D110" s="72">
        <f>26.5+20.2+7.7+37.4+7.5+38.9-0.1+38.9+12.6+45.5+9.7+1.6+37.6-0.1+56.2+1.4+57.4+128+14.8+60.5+43.8</f>
        <v>645.9999999999998</v>
      </c>
      <c r="E110" s="6">
        <f>D110/D107*100</f>
        <v>0.11949692165940894</v>
      </c>
      <c r="F110" s="6">
        <f>D110/B110*100</f>
        <v>86.65325285043592</v>
      </c>
      <c r="G110" s="6">
        <f t="shared" si="12"/>
        <v>83.00141333675958</v>
      </c>
      <c r="H110" s="61">
        <f t="shared" si="16"/>
        <v>99.50000000000023</v>
      </c>
      <c r="I110" s="61">
        <f t="shared" si="14"/>
        <v>132.30000000000018</v>
      </c>
    </row>
    <row r="111" spans="1:9" s="37" customFormat="1" ht="34.5" customHeight="1">
      <c r="A111" s="16" t="s">
        <v>60</v>
      </c>
      <c r="B111" s="73">
        <v>314.4</v>
      </c>
      <c r="C111" s="53">
        <f>774.1-429.7</f>
        <v>344.40000000000003</v>
      </c>
      <c r="D111" s="76">
        <f>10.5</f>
        <v>10.5</v>
      </c>
      <c r="E111" s="6">
        <f>D111/D107*100</f>
        <v>0.0019422874263526227</v>
      </c>
      <c r="F111" s="6">
        <f t="shared" si="15"/>
        <v>3.3396946564885495</v>
      </c>
      <c r="G111" s="6">
        <f t="shared" si="12"/>
        <v>3.0487804878048776</v>
      </c>
      <c r="H111" s="61">
        <f t="shared" si="16"/>
        <v>303.9</v>
      </c>
      <c r="I111" s="61">
        <f t="shared" si="14"/>
        <v>333.90000000000003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5.8+4.7+0.7+0.7+1+13.8+3.2+2.2+0.2</f>
        <v>32.300000000000004</v>
      </c>
      <c r="E113" s="6">
        <f>D113/D107*100</f>
        <v>0.005974846082970449</v>
      </c>
      <c r="F113" s="6">
        <f t="shared" si="15"/>
        <v>64.60000000000001</v>
      </c>
      <c r="G113" s="6">
        <f t="shared" si="12"/>
        <v>64.60000000000001</v>
      </c>
      <c r="H113" s="61">
        <f t="shared" si="16"/>
        <v>17.699999999999996</v>
      </c>
      <c r="I113" s="61">
        <f t="shared" si="14"/>
        <v>17.699999999999996</v>
      </c>
    </row>
    <row r="114" spans="1:9" ht="37.5">
      <c r="A114" s="16" t="s">
        <v>41</v>
      </c>
      <c r="B114" s="73">
        <v>1615.3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</f>
        <v>1202.5</v>
      </c>
      <c r="E114" s="6">
        <f>D114/D107*100</f>
        <v>0.22243815525609797</v>
      </c>
      <c r="F114" s="6">
        <f t="shared" si="15"/>
        <v>74.44437565777255</v>
      </c>
      <c r="G114" s="6">
        <f t="shared" si="12"/>
        <v>65.85432639649507</v>
      </c>
      <c r="H114" s="61">
        <f t="shared" si="16"/>
        <v>412.79999999999995</v>
      </c>
      <c r="I114" s="61">
        <f t="shared" si="14"/>
        <v>623.5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249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249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0.012023684067897188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</f>
        <v>189.79999999999995</v>
      </c>
      <c r="E118" s="6">
        <f>D118/D107*100</f>
        <v>0.03510915747825978</v>
      </c>
      <c r="F118" s="6">
        <f t="shared" si="15"/>
        <v>90.0379506641366</v>
      </c>
      <c r="G118" s="6">
        <f t="shared" si="12"/>
        <v>81.11111111111109</v>
      </c>
      <c r="H118" s="61">
        <f t="shared" si="16"/>
        <v>21.000000000000057</v>
      </c>
      <c r="I118" s="61">
        <f t="shared" si="14"/>
        <v>44.200000000000045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72.70811380400424</v>
      </c>
      <c r="F119" s="1">
        <f t="shared" si="15"/>
        <v>88.63198458574182</v>
      </c>
      <c r="G119" s="1">
        <f t="shared" si="12"/>
        <v>79.03780068728523</v>
      </c>
      <c r="H119" s="44">
        <f t="shared" si="16"/>
        <v>17.69999999999999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488.7</v>
      </c>
      <c r="C121" s="53">
        <f>204.9+375.8-12</f>
        <v>568.7</v>
      </c>
      <c r="D121" s="76">
        <f>136.8+10+57.4-0.1+22.6+0.1</f>
        <v>226.8</v>
      </c>
      <c r="E121" s="17">
        <f>D121/D107*100</f>
        <v>0.04195340840921665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</f>
        <v>26938.7</v>
      </c>
      <c r="C124" s="53">
        <f>5096.9+1707.5+6000+16669.6-700+350</f>
        <v>29124</v>
      </c>
      <c r="D124" s="76">
        <f>3776+7.6+1124+100+14.3+14.5+0.1+20.4+3015.8+9+1156.5+27+0.1+1146.6+5.2+681+29.9+16.3+480.3+117.6+5542.8+148.8+1446+310+974.1+0.1+1858.9+80.5+1043.3+1734.7+500</f>
        <v>25381.399999999998</v>
      </c>
      <c r="E124" s="17">
        <f>D124/D107*100</f>
        <v>4.695045150783471</v>
      </c>
      <c r="F124" s="6">
        <f t="shared" si="15"/>
        <v>94.21909743231855</v>
      </c>
      <c r="G124" s="6">
        <f t="shared" si="12"/>
        <v>87.14943002334843</v>
      </c>
      <c r="H124" s="61">
        <f t="shared" si="16"/>
        <v>1557.300000000003</v>
      </c>
      <c r="I124" s="61">
        <f t="shared" si="14"/>
        <v>3742.600000000002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0.010173886518989927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2.8+14.4+2.8+8.8+3.7+4+2.8+5.8+9.6+4.2+2.7+0.2+2.9+76+0.5+2.6+4.7+5.9+2.9+2.9+16.5+2.9+3.4+118.6+34.2+37.5+8.6</f>
        <v>381.90000000000003</v>
      </c>
      <c r="E128" s="17">
        <f>D128/D107*100</f>
        <v>0.07064376839276824</v>
      </c>
      <c r="F128" s="6">
        <f t="shared" si="15"/>
        <v>44.39149134023016</v>
      </c>
      <c r="G128" s="6">
        <f t="shared" si="12"/>
        <v>38.85045778229909</v>
      </c>
      <c r="H128" s="61">
        <f t="shared" si="16"/>
        <v>478.3999999999999</v>
      </c>
      <c r="I128" s="61">
        <f t="shared" si="14"/>
        <v>601.0999999999999</v>
      </c>
    </row>
    <row r="129" spans="1:9" s="32" customFormat="1" ht="18">
      <c r="A129" s="23" t="s">
        <v>99</v>
      </c>
      <c r="B129" s="74">
        <v>398.1</v>
      </c>
      <c r="C129" s="44">
        <f>851.8-335.4</f>
        <v>516.4</v>
      </c>
      <c r="D129" s="75">
        <f>2.8+2.8-0.1+2.8+2.7+2.9+70.7+4.7+2.9+2.9+2.9+2.9</f>
        <v>100.90000000000003</v>
      </c>
      <c r="E129" s="1">
        <f>D129/D128*100</f>
        <v>26.420528934275993</v>
      </c>
      <c r="F129" s="1">
        <f>D129/B129*100</f>
        <v>25.34539060537554</v>
      </c>
      <c r="G129" s="1">
        <f t="shared" si="12"/>
        <v>19.539116963594118</v>
      </c>
      <c r="H129" s="44">
        <f t="shared" si="16"/>
        <v>297.2</v>
      </c>
      <c r="I129" s="44">
        <f t="shared" si="14"/>
        <v>415.49999999999994</v>
      </c>
    </row>
    <row r="130" spans="1:9" s="2" customFormat="1" ht="37.5">
      <c r="A130" s="16" t="s">
        <v>107</v>
      </c>
      <c r="B130" s="73">
        <v>300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300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</f>
        <v>26.8</v>
      </c>
      <c r="E132" s="17">
        <f>D132/D107*100</f>
        <v>0.0049574574310714565</v>
      </c>
      <c r="F132" s="6">
        <f t="shared" si="15"/>
        <v>42.675159235668794</v>
      </c>
      <c r="G132" s="6">
        <f t="shared" si="12"/>
        <v>41.80967238689548</v>
      </c>
      <c r="H132" s="61">
        <f t="shared" si="16"/>
        <v>36</v>
      </c>
      <c r="I132" s="61">
        <f t="shared" si="14"/>
        <v>37.3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0.0031076598821641955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320.7</v>
      </c>
      <c r="C136" s="53">
        <v>363.7</v>
      </c>
      <c r="D136" s="76">
        <f>5.2+0.3+2.7+0.1+0.5+0.2+13.8+39.2+5+5.9+2+6.5+0.1+32.4+5+3.9+0.2+0.7+8.4+0.1+0.1+3+4.4+0.1+5.5+21.4+0.1+4.5+0.6+5.7+0.4+24.5+1.5+1.7+1.6+1.3+1.6+9.9+1.4+0.4+6.1</f>
        <v>228</v>
      </c>
      <c r="E136" s="17">
        <f>D136/D107*100</f>
        <v>0.04217538411508552</v>
      </c>
      <c r="F136" s="6">
        <f t="shared" si="15"/>
        <v>71.09448082319926</v>
      </c>
      <c r="G136" s="6">
        <f>D136/C136*100</f>
        <v>62.68902941985153</v>
      </c>
      <c r="H136" s="61">
        <f t="shared" si="16"/>
        <v>92.69999999999999</v>
      </c>
      <c r="I136" s="61">
        <f t="shared" si="14"/>
        <v>135.7</v>
      </c>
    </row>
    <row r="137" spans="1:9" s="32" customFormat="1" ht="18">
      <c r="A137" s="23" t="s">
        <v>27</v>
      </c>
      <c r="B137" s="74">
        <v>224.4</v>
      </c>
      <c r="C137" s="44">
        <f>218.8+36.5</f>
        <v>255.3</v>
      </c>
      <c r="D137" s="75">
        <f>0.3+39.3+0.2+2+32.4+0.2-0.1+5.4+0.1+5.5+21.4+0.1+0.1+22.6+1.7+9.9+0.6+0.2+6.1</f>
        <v>147.99999999999994</v>
      </c>
      <c r="E137" s="103">
        <f>D137/D136*100</f>
        <v>64.91228070175437</v>
      </c>
      <c r="F137" s="1">
        <f t="shared" si="15"/>
        <v>65.95365418894828</v>
      </c>
      <c r="G137" s="1">
        <f>D137/C137*100</f>
        <v>57.9710144927536</v>
      </c>
      <c r="H137" s="44">
        <f t="shared" si="16"/>
        <v>76.40000000000006</v>
      </c>
      <c r="I137" s="44">
        <f t="shared" si="14"/>
        <v>107.30000000000007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</f>
        <v>1069.8999999999999</v>
      </c>
      <c r="E138" s="17">
        <f>D138/D107*100</f>
        <v>0.19790983975758766</v>
      </c>
      <c r="F138" s="6">
        <f t="shared" si="15"/>
        <v>92.26457399103138</v>
      </c>
      <c r="G138" s="6">
        <f t="shared" si="12"/>
        <v>85.10181355392935</v>
      </c>
      <c r="H138" s="61">
        <f t="shared" si="16"/>
        <v>89.70000000000005</v>
      </c>
      <c r="I138" s="61">
        <f t="shared" si="14"/>
        <v>187.30000000000018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26.5+39.8+30.1+42.1+0.1+31.9+40.5+11.2+38.1+30.1+28.3+17.4+33.4+8.9+24.2+37.9+28.8+43.2+29.4+43.5-0.1+36.5+38.4+39.2+36.7-0.1+33.6</f>
        <v>769.6</v>
      </c>
      <c r="E139" s="1">
        <f>D139/D138*100</f>
        <v>71.93195625759418</v>
      </c>
      <c r="F139" s="1">
        <f aca="true" t="shared" si="17" ref="F139:F147">D139/B139*100</f>
        <v>94.66174661746618</v>
      </c>
      <c r="G139" s="1">
        <f t="shared" si="12"/>
        <v>86.84269916497405</v>
      </c>
      <c r="H139" s="44">
        <f t="shared" si="16"/>
        <v>43.39999999999998</v>
      </c>
      <c r="I139" s="44">
        <f t="shared" si="14"/>
        <v>116.60000000000002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</f>
        <v>23.900000000000002</v>
      </c>
      <c r="E140" s="1">
        <f>D140/D138*100</f>
        <v>2.2338536311804846</v>
      </c>
      <c r="F140" s="1">
        <f t="shared" si="17"/>
        <v>79.66666666666667</v>
      </c>
      <c r="G140" s="1">
        <f>D140/C140*100</f>
        <v>60.81424936386769</v>
      </c>
      <c r="H140" s="44">
        <f t="shared" si="16"/>
        <v>6.099999999999998</v>
      </c>
      <c r="I140" s="44">
        <f t="shared" si="14"/>
        <v>15.399999999999995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0.09232339566596133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108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0.484646957813702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</f>
        <v>39990.3</v>
      </c>
      <c r="C143" s="53">
        <f>16744+15000+2000-2607.4+8610.1+1327.3+3638</f>
        <v>44712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</f>
        <v>35865.799999999996</v>
      </c>
      <c r="E143" s="17">
        <f>D143/D107*100</f>
        <v>6.634446892959798</v>
      </c>
      <c r="F143" s="99">
        <f t="shared" si="17"/>
        <v>89.68624891536196</v>
      </c>
      <c r="G143" s="6">
        <f t="shared" si="12"/>
        <v>80.21515476829487</v>
      </c>
      <c r="H143" s="61">
        <f t="shared" si="16"/>
        <v>4124.500000000007</v>
      </c>
      <c r="I143" s="61">
        <f t="shared" si="14"/>
        <v>8846.200000000004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0.3903072828194318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0.11148729827264055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</f>
        <v>447439.1</v>
      </c>
      <c r="C147" s="53">
        <f>473452.9-2494.7-2700.6</f>
        <v>468257.60000000003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</f>
        <v>443326.6000000001</v>
      </c>
      <c r="E147" s="17">
        <f>D147/D107*100</f>
        <v>82.00644580453893</v>
      </c>
      <c r="F147" s="6">
        <f t="shared" si="17"/>
        <v>99.08088050418485</v>
      </c>
      <c r="G147" s="6">
        <f t="shared" si="12"/>
        <v>94.67579383655493</v>
      </c>
      <c r="H147" s="61">
        <f t="shared" si="16"/>
        <v>4112.499999999884</v>
      </c>
      <c r="I147" s="61">
        <f t="shared" si="14"/>
        <v>24930.99999999994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</f>
        <v>24973.59999999999</v>
      </c>
      <c r="E148" s="17">
        <f>D148/D107*100</f>
        <v>4.6196104067390324</v>
      </c>
      <c r="F148" s="6">
        <f t="shared" si="15"/>
        <v>93.93939393939391</v>
      </c>
      <c r="G148" s="6">
        <f t="shared" si="12"/>
        <v>86.11111111111109</v>
      </c>
      <c r="H148" s="61">
        <f t="shared" si="16"/>
        <v>1611.200000000008</v>
      </c>
      <c r="I148" s="61">
        <f t="shared" si="14"/>
        <v>4028.0000000000073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569112.5000000001</v>
      </c>
      <c r="C149" s="77">
        <f>C43+C69+C72+C77+C79+C87+C102+C107+C100+C84+C98</f>
        <v>602358.3</v>
      </c>
      <c r="D149" s="53">
        <f>D43+D69+D72+D77+D79+D87+D102+D107+D100+D84+D98</f>
        <v>548427.1000000001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1417411</v>
      </c>
      <c r="C150" s="47">
        <f>C6+C18+C33+C43+C51+C59+C69+C72+C77+C79+C87+C90+C95+C102+C107+C100+C84+C98+C45</f>
        <v>1534350.6</v>
      </c>
      <c r="D150" s="47">
        <f>D6+D18+D33+D43+D51+D59+D69+D72+D77+D79+D87+D90+D95+D102+D107+D100+D84+D98+D45</f>
        <v>1290834.4000000001</v>
      </c>
      <c r="E150" s="31">
        <v>100</v>
      </c>
      <c r="F150" s="3">
        <f>D150/B150*100</f>
        <v>91.0698731701673</v>
      </c>
      <c r="G150" s="3">
        <f aca="true" t="shared" si="18" ref="G150:G156">D150/C150*100</f>
        <v>84.12903804384734</v>
      </c>
      <c r="H150" s="47">
        <f aca="true" t="shared" si="19" ref="H150:H156">B150-D150</f>
        <v>126576.59999999986</v>
      </c>
      <c r="I150" s="47">
        <f aca="true" t="shared" si="20" ref="I150:I156">C150-D150</f>
        <v>243516.19999999995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555236.9999999999</v>
      </c>
      <c r="C151" s="60">
        <f>C8+C20+C34+C52+C60+C91+C115+C119+C46+C139+C131+C103</f>
        <v>608055.8999999997</v>
      </c>
      <c r="D151" s="60">
        <f>D8+D20+D34+D52+D60+D91+D115+D119+D46+D139+D131+D103</f>
        <v>520856.09999999986</v>
      </c>
      <c r="E151" s="6">
        <f>D151/D150*100</f>
        <v>40.35034238319027</v>
      </c>
      <c r="F151" s="6">
        <f aca="true" t="shared" si="21" ref="F151:F156">D151/B151*100</f>
        <v>93.80788744265962</v>
      </c>
      <c r="G151" s="6">
        <f t="shared" si="18"/>
        <v>85.65924613181126</v>
      </c>
      <c r="H151" s="61">
        <f t="shared" si="19"/>
        <v>34380.90000000002</v>
      </c>
      <c r="I151" s="72">
        <f t="shared" si="20"/>
        <v>87199.79999999981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104068.00000000001</v>
      </c>
      <c r="C152" s="61">
        <f>C11+C23+C36+C55+C62+C92+C49+C140+C109+C112+C96+C137</f>
        <v>122265.20000000001</v>
      </c>
      <c r="D152" s="61">
        <f>D11+D23+D36+D55+D62+D92+D49+D140+D109+D112+D96+D137</f>
        <v>65318.29999999999</v>
      </c>
      <c r="E152" s="6">
        <f>D152/D150*100</f>
        <v>5.060161086503426</v>
      </c>
      <c r="F152" s="6">
        <f t="shared" si="21"/>
        <v>62.76501902602143</v>
      </c>
      <c r="G152" s="6">
        <f t="shared" si="18"/>
        <v>53.423459823400265</v>
      </c>
      <c r="H152" s="61">
        <f t="shared" si="19"/>
        <v>38749.700000000026</v>
      </c>
      <c r="I152" s="72">
        <f t="shared" si="20"/>
        <v>56946.90000000002</v>
      </c>
      <c r="K152" s="39"/>
      <c r="L152" s="90"/>
    </row>
    <row r="153" spans="1:12" ht="18.75">
      <c r="A153" s="18" t="s">
        <v>1</v>
      </c>
      <c r="B153" s="60">
        <f>B22+B10+B54+B48+B61+B35+B123</f>
        <v>34408.40000000001</v>
      </c>
      <c r="C153" s="60">
        <f>C22+C10+C54+C48+C61+C35+C123</f>
        <v>36869.8</v>
      </c>
      <c r="D153" s="60">
        <f>D22+D10+D54+D48+D61+D35+D123</f>
        <v>27106.20000000002</v>
      </c>
      <c r="E153" s="6">
        <f>D153/D150*100</f>
        <v>2.0998975546359793</v>
      </c>
      <c r="F153" s="6">
        <f t="shared" si="21"/>
        <v>78.77785656990739</v>
      </c>
      <c r="G153" s="6">
        <f t="shared" si="18"/>
        <v>73.51870636672837</v>
      </c>
      <c r="H153" s="61">
        <f t="shared" si="19"/>
        <v>7302.19999999999</v>
      </c>
      <c r="I153" s="72">
        <f t="shared" si="20"/>
        <v>9763.599999999984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26435.3</v>
      </c>
      <c r="C154" s="60">
        <f>C12+C24+C104+C63+C38+C93+C129+C56</f>
        <v>28944.7</v>
      </c>
      <c r="D154" s="60">
        <f>D12+D24+D104+D63+D38+D93+D129+D56</f>
        <v>20410.6</v>
      </c>
      <c r="E154" s="6">
        <f>D154/D150*100</f>
        <v>1.5811943034675862</v>
      </c>
      <c r="F154" s="6">
        <f t="shared" si="21"/>
        <v>77.20964014026698</v>
      </c>
      <c r="G154" s="6">
        <f t="shared" si="18"/>
        <v>70.51584573341579</v>
      </c>
      <c r="H154" s="61">
        <f t="shared" si="19"/>
        <v>6024.700000000001</v>
      </c>
      <c r="I154" s="72">
        <f t="shared" si="20"/>
        <v>8534.100000000002</v>
      </c>
      <c r="K154" s="39"/>
      <c r="L154" s="90"/>
    </row>
    <row r="155" spans="1:12" ht="18.75">
      <c r="A155" s="18" t="s">
        <v>2</v>
      </c>
      <c r="B155" s="60">
        <f>B9+B21+B47+B53+B122</f>
        <v>21429.2</v>
      </c>
      <c r="C155" s="60">
        <f>C9+C21+C47+C53+C122</f>
        <v>22352.399999999998</v>
      </c>
      <c r="D155" s="60">
        <f>D9+D21+D47+D53+D122</f>
        <v>18446.499999999993</v>
      </c>
      <c r="E155" s="6">
        <f>D155/D150*100</f>
        <v>1.4290369082199847</v>
      </c>
      <c r="F155" s="6">
        <f t="shared" si="21"/>
        <v>86.08114161984578</v>
      </c>
      <c r="G155" s="6">
        <f t="shared" si="18"/>
        <v>82.52581378285998</v>
      </c>
      <c r="H155" s="61">
        <f t="shared" si="19"/>
        <v>2982.700000000008</v>
      </c>
      <c r="I155" s="72">
        <f t="shared" si="20"/>
        <v>3905.900000000005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675833.1000000001</v>
      </c>
      <c r="C156" s="78">
        <f>C150-C151-C152-C153-C154-C155</f>
        <v>715862.6000000004</v>
      </c>
      <c r="D156" s="78">
        <f>D150-D151-D152-D153-D154-D155</f>
        <v>638696.7000000002</v>
      </c>
      <c r="E156" s="36">
        <f>D156/D150*100</f>
        <v>49.479367763982744</v>
      </c>
      <c r="F156" s="36">
        <f t="shared" si="21"/>
        <v>94.5050930473811</v>
      </c>
      <c r="G156" s="36">
        <f t="shared" si="18"/>
        <v>89.22057109842025</v>
      </c>
      <c r="H156" s="127">
        <f t="shared" si="19"/>
        <v>37136.39999999991</v>
      </c>
      <c r="I156" s="127">
        <f t="shared" si="20"/>
        <v>77165.90000000026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1290834.4000000001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1290834.4000000001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2016-11-17T06:02:50Z</dcterms:modified>
  <cp:category/>
  <cp:version/>
  <cp:contentType/>
  <cp:contentStatus/>
</cp:coreProperties>
</file>